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svn\iacr\boddoc\financial\"/>
    </mc:Choice>
  </mc:AlternateContent>
  <xr:revisionPtr revIDLastSave="0" documentId="13_ncr:1_{AB75CC96-7FF9-43D7-8CEF-5C4EA4B4D20D}" xr6:coauthVersionLast="47" xr6:coauthVersionMax="47" xr10:uidLastSave="{00000000-0000-0000-0000-000000000000}"/>
  <bookViews>
    <workbookView xWindow="9440" yWindow="1750" windowWidth="24630" windowHeight="18040" tabRatio="500" activeTab="2" xr2:uid="{00000000-000D-0000-FFFF-FFFF00000000}"/>
  </bookViews>
  <sheets>
    <sheet name="Conference per delegate" sheetId="1" r:id="rId1"/>
    <sheet name="Conference fixed" sheetId="2" r:id="rId2"/>
    <sheet name="Workshops" sheetId="3" r:id="rId3"/>
    <sheet name="Summary" sheetId="4" r:id="rId4"/>
  </sheets>
  <definedNames>
    <definedName name="accomp_fee">Summary!$E$10</definedName>
    <definedName name="actual_forex">'Conference per delegate'!#REF!</definedName>
    <definedName name="cafe_cost">'Conference per delegate'!$B$11</definedName>
    <definedName name="cocktail_cost">'Conference per delegate'!$B$7</definedName>
    <definedName name="coffee_cost">'Conference per delegate'!$B$9</definedName>
    <definedName name="currencyrate">Summary!$B$6</definedName>
    <definedName name="del_pack">'Conference per delegate'!$B$13</definedName>
    <definedName name="delegate_cost">'Conference per delegate'!$E$18</definedName>
    <definedName name="dinner_cost">'Conference per delegate'!$B$10</definedName>
    <definedName name="forecast_forex">'Conference per delegate'!#REF!</definedName>
    <definedName name="free">Summary!$B$11</definedName>
    <definedName name="guest_cost">'Conference per delegate'!$E$17</definedName>
    <definedName name="guests">Summary!$B$14</definedName>
    <definedName name="iacr_fee">Summary!$E$10</definedName>
    <definedName name="iacr_full">Summary!$E$12</definedName>
    <definedName name="iacr_student">Summary!$E$13</definedName>
    <definedName name="late_extra">Summary!$E$11</definedName>
    <definedName name="late_extra_fee">Summary!$E$11</definedName>
    <definedName name="lunch_cost">'Conference per delegate'!$B$12</definedName>
    <definedName name="num_coffee">'Conference per delegate'!$E$7</definedName>
    <definedName name="num_lunch">'Conference per delegate'!$E$6</definedName>
    <definedName name="reg_fee">Summary!$E$8</definedName>
    <definedName name="regular">Summary!$B$8</definedName>
    <definedName name="rump_cost">'Conference per delegate'!$B$8</definedName>
    <definedName name="secretariat_charge">'Conference per delegate'!$B$14</definedName>
    <definedName name="social_cost">'Conference per delegate'!$B$6</definedName>
    <definedName name="stu_fee">Summary!$E$9</definedName>
    <definedName name="student">Summary!$B$9</definedName>
    <definedName name="student_funded">Summary!$B$10</definedName>
    <definedName name="total">Summary!$B$13</definedName>
    <definedName name="total_expense">Summary!$E$30</definedName>
    <definedName name="total_fixed" localSheetId="2">Workshops!$B$16</definedName>
    <definedName name="total_fixed">'Conference fixed'!$B$23</definedName>
    <definedName name="total_guest_income">Summary!$B$23</definedName>
    <definedName name="total_income">Summary!$B$30</definedName>
    <definedName name="total_per_delegate">'Conference per delegate'!$B$27</definedName>
    <definedName name="total_regular_income">Summary!$B$21</definedName>
    <definedName name="total_student_income">Summary!$B$22</definedName>
    <definedName name="tx_rate">Summary!$E$14</definedName>
    <definedName name="ws_balance">Workshops!$B$33</definedName>
    <definedName name="ws_conf_regular">Workshops!$B$21</definedName>
    <definedName name="ws_conf_regular_fee">Workshops!$E$21</definedName>
    <definedName name="ws_conf_student">Workshops!$B$22</definedName>
    <definedName name="ws_conf_student_fee">Workshops!$E$22</definedName>
    <definedName name="ws_late">Workshops!$E$25</definedName>
    <definedName name="ws_late_total">Workshops!$B$29</definedName>
    <definedName name="ws_num_coffee">Workshops!$H$9</definedName>
    <definedName name="ws_num_lunch">Workshops!$H$10</definedName>
    <definedName name="ws_only_regular">Workshops!$B$19</definedName>
    <definedName name="ws_only_regular_fee">Workshops!$E$19</definedName>
    <definedName name="ws_only_student">Workshops!$B$20</definedName>
    <definedName name="ws_only_student_fee">Workshops!$E$20</definedName>
    <definedName name="ws_regular">Workshops!$B$21</definedName>
    <definedName name="ws_regular_fee">Workshops!$E$21</definedName>
    <definedName name="ws_sponsorship">Workshops!$B$28</definedName>
    <definedName name="ws_student">Workshops!$B$22</definedName>
    <definedName name="ws_student_fee">Workshops!$E$22</definedName>
    <definedName name="ws_total">Workshops!$B$25</definedName>
    <definedName name="ws_total_expense">Workshops!$E$31</definedName>
    <definedName name="ws_total_fixed">Workshops!$B$16</definedName>
    <definedName name="ws_total_income">Workshops!$B$31</definedName>
    <definedName name="ws_total_number">Workshops!$B$25</definedName>
    <definedName name="ws_total_variable">Workshops!$E$16</definedName>
    <definedName name="ws_variable">Workshops!$E$14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3" l="1"/>
  <c r="E18" i="1" l="1"/>
  <c r="B25" i="1"/>
  <c r="B27" i="1" s="1"/>
  <c r="E22" i="4" s="1"/>
  <c r="E30" i="4" s="1"/>
  <c r="A1" i="2"/>
  <c r="B23" i="2"/>
  <c r="A1" i="1"/>
  <c r="E17" i="1"/>
  <c r="E9" i="4"/>
  <c r="B13" i="4"/>
  <c r="B17" i="1"/>
  <c r="E13" i="4"/>
  <c r="B24" i="1"/>
  <c r="E16" i="4"/>
  <c r="E17" i="4"/>
  <c r="B21" i="4"/>
  <c r="E21" i="4"/>
  <c r="B22" i="4"/>
  <c r="B23" i="4"/>
  <c r="B24" i="4"/>
  <c r="B30" i="4"/>
  <c r="B28" i="4"/>
  <c r="B37" i="4"/>
  <c r="C37" i="4"/>
  <c r="D37" i="4"/>
  <c r="E37" i="4"/>
  <c r="F37" i="4"/>
  <c r="G37" i="4"/>
  <c r="H37" i="4"/>
  <c r="A1" i="3"/>
  <c r="E14" i="3"/>
  <c r="B16" i="3"/>
  <c r="B25" i="3"/>
  <c r="E16" i="3"/>
  <c r="E31" i="3"/>
  <c r="B29" i="3"/>
  <c r="B33" i="3"/>
  <c r="C38" i="4"/>
  <c r="D38" i="4"/>
  <c r="F38" i="4"/>
  <c r="H38" i="4"/>
  <c r="B38" i="4"/>
  <c r="E38" i="4"/>
  <c r="G38" i="4"/>
  <c r="B16" i="1"/>
  <c r="B23" i="1"/>
  <c r="B22" i="1"/>
  <c r="B21" i="1"/>
  <c r="B20" i="1"/>
  <c r="B19" i="1"/>
  <c r="B18" i="1"/>
  <c r="E32" i="4" l="1"/>
  <c r="C39" i="4"/>
  <c r="C40" i="4" s="1"/>
  <c r="H39" i="4"/>
  <c r="H40" i="4" s="1"/>
  <c r="B39" i="4"/>
  <c r="B40" i="4" s="1"/>
  <c r="E39" i="4"/>
  <c r="E40" i="4" s="1"/>
  <c r="G39" i="4"/>
  <c r="G40" i="4" s="1"/>
  <c r="B32" i="4"/>
  <c r="D39" i="4"/>
  <c r="D40" i="4" s="1"/>
  <c r="F39" i="4"/>
  <c r="F4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000-000001000000}">
      <text>
        <r>
          <rPr>
            <sz val="8"/>
            <color indexed="8"/>
            <rFont val="Tahoma"/>
            <family val="2"/>
          </rPr>
          <t>Excursion or other social event; traditionally this took place in afternoon of the second day - you don't have to do this if you don't want to - you can charge for this on the registration form as a separate item</t>
        </r>
      </text>
    </comment>
    <comment ref="B7" authorId="0" shapeId="0" xr:uid="{00000000-0006-0000-0000-000002000000}">
      <text>
        <r>
          <rPr>
            <sz val="8"/>
            <color indexed="8"/>
            <rFont val="Tahoma"/>
            <family val="2"/>
          </rPr>
          <t>Normally the first evening reception with drinks and snacks - not a full dinner</t>
        </r>
      </text>
    </comment>
    <comment ref="B8" authorId="0" shapeId="0" xr:uid="{00000000-0006-0000-0000-000003000000}">
      <text>
        <r>
          <rPr>
            <sz val="8"/>
            <color indexed="8"/>
            <rFont val="Tahoma"/>
            <family val="2"/>
          </rPr>
          <t>Normally, attendees will expect some food and drinks available during the rump session.</t>
        </r>
      </text>
    </comment>
    <comment ref="B11" authorId="0" shapeId="0" xr:uid="{00000000-0006-0000-0000-000004000000}">
      <text>
        <r>
          <rPr>
            <sz val="8"/>
            <color indexed="8"/>
            <rFont val="Tahoma"/>
            <family val="2"/>
          </rPr>
          <t>Traditionally after the beach barbecue at CRYTPO.</t>
        </r>
      </text>
    </comment>
    <comment ref="B12" authorId="0" shapeId="0" xr:uid="{00000000-0006-0000-0000-000005000000}">
      <text>
        <r>
          <rPr>
            <sz val="8"/>
            <color indexed="8"/>
            <rFont val="Tahoma"/>
            <family val="2"/>
          </rPr>
          <t>Note that for CRYPTO lunch is included in the dorms package, not the conference registration fee.</t>
        </r>
      </text>
    </comment>
    <comment ref="B13" authorId="0" shapeId="0" xr:uid="{00000000-0006-0000-0000-000006000000}">
      <text>
        <r>
          <rPr>
            <sz val="8"/>
            <color indexed="8"/>
            <rFont val="Tahoma"/>
            <family val="2"/>
          </rPr>
          <t>Normally a bag, pen, paper or a T-shirt or mug.  More than $10 and you probably need sponsorship</t>
        </r>
      </text>
    </comment>
    <comment ref="B17" authorId="0" shapeId="0" xr:uid="{00000000-0006-0000-0000-000007000000}">
      <text>
        <r>
          <rPr>
            <sz val="8"/>
            <color indexed="8"/>
            <rFont val="Tahoma"/>
            <family val="2"/>
          </rPr>
          <t xml:space="preserve">Guests are not included in coffee breaks and lunches.
</t>
        </r>
      </text>
    </comment>
    <comment ref="E17" authorId="0" shapeId="0" xr:uid="{00000000-0006-0000-0000-000008000000}">
      <text>
        <r>
          <rPr>
            <sz val="8"/>
            <color indexed="8"/>
            <rFont val="Tahoma"/>
            <family val="2"/>
          </rPr>
          <t>This cost assumes that a guest attends all social events: welcome cocktail, rump session, gala dinner and excursion.</t>
        </r>
      </text>
    </comment>
    <comment ref="B18" authorId="0" shapeId="0" xr:uid="{00000000-0006-0000-0000-000009000000}">
      <text>
        <r>
          <rPr>
            <sz val="8"/>
            <color indexed="8"/>
            <rFont val="Tahoma"/>
            <family val="2"/>
          </rPr>
          <t xml:space="preserve">Guests are not included in coffee breaks and lunches.
</t>
        </r>
      </text>
    </comment>
    <comment ref="B24" authorId="0" shapeId="0" xr:uid="{00000000-0006-0000-0000-00000A000000}">
      <text>
        <r>
          <rPr>
            <sz val="8"/>
            <color indexed="8"/>
            <rFont val="Tahoma"/>
            <family val="2"/>
          </rPr>
          <t>IACR fees are not shown in income calculations, except memberships for free registrations.</t>
        </r>
      </text>
    </comment>
    <comment ref="B25" authorId="0" shapeId="0" xr:uid="{00000000-0006-0000-0000-00000B000000}">
      <text>
        <r>
          <rPr>
            <sz val="8"/>
            <color indexed="8"/>
            <rFont val="Tahoma"/>
            <family val="2"/>
          </rPr>
          <t>3.5% of all credit card transactions processed on the IACR bank account.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0000000-0006-0000-0100-000001000000}">
      <text>
        <r>
          <rPr>
            <sz val="8"/>
            <color indexed="8"/>
            <rFont val="Tahoma"/>
            <family val="2"/>
          </rPr>
          <t>Microphones, projector etc.</t>
        </r>
      </text>
    </comment>
    <comment ref="B8" authorId="0" shapeId="0" xr:uid="{00000000-0006-0000-0100-000002000000}">
      <text>
        <r>
          <rPr>
            <sz val="8"/>
            <color indexed="8"/>
            <rFont val="Tahoma"/>
            <family val="2"/>
          </rPr>
          <t>Technicians etc.</t>
        </r>
      </text>
    </comment>
    <comment ref="B9" authorId="0" shapeId="0" xr:uid="{00000000-0006-0000-0100-000003000000}">
      <text>
        <r>
          <rPr>
            <sz val="8"/>
            <color indexed="8"/>
            <rFont val="Tahoma"/>
            <family val="2"/>
          </rPr>
          <t>Attendee list, Rump session agenda, menus and other incidentals</t>
        </r>
      </text>
    </comment>
    <comment ref="B10" authorId="0" shapeId="0" xr:uid="{00000000-0006-0000-0100-000004000000}">
      <text>
        <r>
          <rPr>
            <sz val="8"/>
            <color indexed="8"/>
            <rFont val="Tahoma"/>
            <family val="2"/>
          </rPr>
          <t>Plan for travel costs for two invited speakers - pay them only if they really can't get funding from elsewhere</t>
        </r>
      </text>
    </comment>
    <comment ref="B11" authorId="0" shapeId="0" xr:uid="{00000000-0006-0000-0100-000005000000}">
      <text>
        <r>
          <rPr>
            <sz val="8"/>
            <color indexed="8"/>
            <rFont val="Tahoma"/>
            <family val="2"/>
          </rPr>
          <t xml:space="preserve">Intended for physical PC meeting. Check with with program chair what is neded.	</t>
        </r>
      </text>
    </comment>
    <comment ref="B12" authorId="0" shapeId="0" xr:uid="{00000000-0006-0000-0100-000006000000}">
      <text>
        <r>
          <rPr>
            <sz val="8"/>
            <color indexed="8"/>
            <rFont val="Tahoma"/>
            <family val="2"/>
          </rPr>
          <t>Maybe a local travel agent, or staff helping with the registration desk, etc.</t>
        </r>
      </text>
    </comment>
    <comment ref="B13" authorId="0" shapeId="0" xr:uid="{00000000-0006-0000-0100-000007000000}">
      <text>
        <r>
          <rPr>
            <sz val="8"/>
            <color indexed="8"/>
            <rFont val="Tahoma"/>
            <family val="2"/>
          </rPr>
          <t>Paper etc.</t>
        </r>
      </text>
    </comment>
    <comment ref="B14" authorId="0" shapeId="0" xr:uid="{00000000-0006-0000-0100-000008000000}">
      <text>
        <r>
          <rPr>
            <sz val="8"/>
            <color indexed="8"/>
            <rFont val="Tahoma"/>
            <family val="2"/>
          </rPr>
          <t>For EUROCRYPT and CRYPTO only: Normally a meeting room with refreshments and a meal for about 25 attendees on the day of registration</t>
        </r>
      </text>
    </comment>
    <comment ref="B15" authorId="0" shapeId="0" xr:uid="{00000000-0006-0000-0100-000009000000}">
      <text>
        <r>
          <rPr>
            <sz val="8"/>
            <color indexed="8"/>
            <rFont val="Tahoma"/>
            <family val="2"/>
          </rPr>
          <t xml:space="preserve">There will be some </t>
        </r>
        <r>
          <rPr>
            <b/>
            <sz val="8"/>
            <color indexed="8"/>
            <rFont val="Tahoma"/>
            <family val="2"/>
          </rPr>
          <t>mandatory</t>
        </r>
        <r>
          <rPr>
            <sz val="8"/>
            <color indexed="8"/>
            <rFont val="Tahoma"/>
            <family val="2"/>
          </rPr>
          <t xml:space="preserve"> insurances that you will need - these cover things like personal injury claims.  Check if you need any other types of insurance and discuss this with the IACR Treasurer.</t>
        </r>
      </text>
    </comment>
    <comment ref="B16" authorId="0" shapeId="0" xr:uid="{00000000-0006-0000-0100-00000A000000}">
      <text>
        <r>
          <rPr>
            <sz val="8"/>
            <color indexed="8"/>
            <rFont val="Tahoma"/>
            <family val="2"/>
          </rPr>
          <t>Try to get this sponsored by a local telecomms company or ISP. Setup Wifi in the lecture hall for all the attendees. Install a few PCs and a printer in a separate room.</t>
        </r>
      </text>
    </comment>
    <comment ref="B17" authorId="0" shapeId="0" xr:uid="{00000000-0006-0000-0100-00000B000000}">
      <text>
        <r>
          <rPr>
            <sz val="8"/>
            <color indexed="8"/>
            <rFont val="Tahoma"/>
            <family val="2"/>
          </rPr>
          <t xml:space="preserve">Registration confirmations,  invitation letters for visas.
Mostly done by email now. </t>
        </r>
      </text>
    </comment>
    <comment ref="B18" authorId="0" shapeId="0" xr:uid="{00000000-0006-0000-0100-00000C000000}">
      <text>
        <r>
          <rPr>
            <sz val="8"/>
            <color indexed="8"/>
            <rFont val="Tahoma"/>
            <family val="2"/>
          </rPr>
          <t>Shuttle buses etc.</t>
        </r>
      </text>
    </comment>
    <comment ref="B19" authorId="0" shapeId="0" xr:uid="{00000000-0006-0000-0100-00000D000000}">
      <text>
        <r>
          <rPr>
            <sz val="8"/>
            <color indexed="8"/>
            <rFont val="Tahoma"/>
            <family val="2"/>
          </rPr>
          <t>Typically travel assistance for a few student authors.</t>
        </r>
      </text>
    </comment>
    <comment ref="B20" authorId="0" shapeId="0" xr:uid="{00000000-0006-0000-0100-00000E000000}">
      <text>
        <r>
          <rPr>
            <sz val="8"/>
            <color indexed="8"/>
            <rFont val="Tahoma"/>
            <family val="2"/>
          </rPr>
          <t>Posters, conference programme, handouts, etc.</t>
        </r>
      </text>
    </comment>
    <comment ref="B21" authorId="0" shapeId="0" xr:uid="{00000000-0006-0000-0100-00000F000000}">
      <text>
        <r>
          <rPr>
            <sz val="8"/>
            <color indexed="8"/>
            <rFont val="Tahoma"/>
            <family val="2"/>
          </rPr>
          <t>Anything else you think you may need for the conference. Might include special foods, costs arising with visas and much more.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0"/>
            <rFont val="Arial"/>
            <family val="2"/>
          </rPr>
          <t>The fixed costs entered here are separate from the conference fixed costs and reflect expenses for modeling the workshop budget alone.</t>
        </r>
      </text>
    </comment>
    <comment ref="B19" authorId="0" shapeId="0" xr:uid="{00000000-0006-0000-0200-000002000000}">
      <text>
        <r>
          <rPr>
            <sz val="10"/>
            <rFont val="Arial"/>
            <family val="2"/>
          </rPr>
          <t>These numbers should be adjusted to the number of conference attendees</t>
        </r>
      </text>
    </comment>
    <comment ref="B25" authorId="0" shapeId="0" xr:uid="{00000000-0006-0000-0200-000003000000}">
      <text>
        <r>
          <rPr>
            <sz val="10"/>
            <rFont val="Arial"/>
            <family val="2"/>
          </rPr>
          <t>From experience this number (1) is proportional to the total number of conference attendees (100%-150% with 2 workshop days); (2) depends on the number of workshops.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tc={722FB6EB-7F13-433C-96D4-08C94CD3ACB5}</author>
  </authors>
  <commentList>
    <comment ref="B6" authorId="0" shapeId="0" xr:uid="{00000000-0006-0000-0300-000001000000}">
      <text>
        <r>
          <rPr>
            <sz val="8"/>
            <color indexed="8"/>
            <rFont val="Tahoma"/>
            <family val="2"/>
          </rPr>
          <t>Exchange rate of local currency per $ which was used in budget (</t>
        </r>
        <r>
          <rPr>
            <b/>
            <sz val="8"/>
            <color indexed="8"/>
            <rFont val="Tahoma"/>
            <family val="2"/>
          </rPr>
          <t>for information only</t>
        </r>
        <r>
          <rPr>
            <sz val="8"/>
            <color indexed="8"/>
            <rFont val="Tahoma"/>
            <family val="2"/>
          </rPr>
          <t>)</t>
        </r>
      </text>
    </comment>
    <comment ref="B8" authorId="0" shapeId="0" xr:uid="{00000000-0006-0000-0300-000002000000}">
      <text>
        <r>
          <rPr>
            <sz val="8"/>
            <color indexed="8"/>
            <rFont val="Tahoma"/>
            <family val="2"/>
          </rPr>
          <t>You should enter a number here that is based on an average of the last few years. See www.iacr.org/bod/ for statistics. You can change the number to see where your breakeven point should be</t>
        </r>
      </text>
    </comment>
    <comment ref="E8" authorId="0" shapeId="0" xr:uid="{00000000-0006-0000-0300-000003000000}">
      <text>
        <r>
          <rPr>
            <sz val="8"/>
            <color indexed="8"/>
            <rFont val="Tahoma"/>
            <family val="2"/>
          </rPr>
          <t>You may be tempted to inflate this from the last conference - this may not be the best way - set this lower than the previous year if it makes sense</t>
        </r>
      </text>
    </comment>
    <comment ref="B9" authorId="0" shapeId="0" xr:uid="{00000000-0006-0000-0300-000004000000}">
      <text>
        <r>
          <rPr>
            <sz val="8"/>
            <color indexed="8"/>
            <rFont val="Tahoma"/>
            <family val="2"/>
          </rPr>
          <t>Expect (and encourage) as many students as possible - check on previous conferences at www.iacr.org/bod/
Typically about 25%-40% of the attendees are students. The student speakers/ attendees covered from the IACR fund are not included in this number.</t>
        </r>
      </text>
    </comment>
    <comment ref="E9" authorId="0" shapeId="0" xr:uid="{00000000-0006-0000-0300-000005000000}">
      <text>
        <r>
          <rPr>
            <sz val="8"/>
            <color indexed="8"/>
            <rFont val="Tahoma"/>
            <family val="2"/>
          </rPr>
          <t xml:space="preserve">Keep the student fee as low as you can to make it easy for students to attend the conference - try to make this 50% of the regular fee </t>
        </r>
      </text>
    </comment>
    <comment ref="B10" authorId="0" shapeId="0" xr:uid="{00000000-0006-0000-0300-000006000000}">
      <text>
        <r>
          <rPr>
            <sz val="8"/>
            <color indexed="8"/>
            <rFont val="Tahoma"/>
            <family val="2"/>
          </rPr>
          <t xml:space="preserve">For all IACR sponsored events, the registration fee of students who present their papers is covered by the </t>
        </r>
        <r>
          <rPr>
            <b/>
            <sz val="8"/>
            <color indexed="8"/>
            <rFont val="Tahoma"/>
            <family val="2"/>
          </rPr>
          <t>Cryptography Research Fund for Students</t>
        </r>
        <r>
          <rPr>
            <sz val="8"/>
            <color indexed="8"/>
            <rFont val="Tahoma"/>
            <family val="2"/>
          </rPr>
          <t xml:space="preserve">.
</t>
        </r>
      </text>
    </comment>
    <comment ref="E10" authorId="0" shapeId="0" xr:uid="{00000000-0006-0000-0300-000007000000}">
      <text>
        <r>
          <rPr>
            <sz val="8"/>
            <color indexed="8"/>
            <rFont val="Tahoma"/>
            <family val="2"/>
          </rPr>
          <t>This really only needs to cover the costs of the social program, the rump session and the gala dinner</t>
        </r>
      </text>
    </comment>
    <comment ref="B11" authorId="0" shapeId="0" xr:uid="{00000000-0006-0000-0300-000008000000}">
      <text>
        <r>
          <rPr>
            <sz val="8"/>
            <color indexed="8"/>
            <rFont val="Tahoma"/>
            <family val="2"/>
          </rPr>
          <t xml:space="preserve">This is for those attendees that will get the full facilities of the conference (lunches, proceedings etc in return for unpaid assistance - typically this would include student support to the Organising Committee or sponsors. Does not include the student authors covered by the IACR fund.
</t>
        </r>
      </text>
    </comment>
    <comment ref="E11" authorId="0" shapeId="0" xr:uid="{00000000-0006-0000-0300-000009000000}">
      <text>
        <r>
          <rPr>
            <sz val="8"/>
            <color indexed="8"/>
            <rFont val="Tahoma"/>
            <family val="2"/>
          </rPr>
          <t>Surcharge for those who register late, in order to encourage early registration and better planning</t>
        </r>
      </text>
    </comment>
    <comment ref="E12" authorId="0" shapeId="0" xr:uid="{00000000-0006-0000-0300-00000A000000}">
      <text>
        <r>
          <rPr>
            <sz val="8"/>
            <color indexed="8"/>
            <rFont val="Tahoma"/>
            <family val="2"/>
          </rPr>
          <t>These are given to you by the IACR Treasurer.</t>
        </r>
      </text>
    </comment>
    <comment ref="B14" authorId="0" shapeId="0" xr:uid="{00000000-0006-0000-0300-00000B000000}">
      <text>
        <r>
          <rPr>
            <sz val="8"/>
            <color indexed="8"/>
            <rFont val="Tahoma"/>
            <family val="2"/>
          </rPr>
          <t>Expect to cater for accompanying guests - they will not affect the outcome of the conference significantly - just don't forget to cater for them at the social events and the rump session</t>
        </r>
      </text>
    </comment>
    <comment ref="E14" authorId="1" shapeId="0" xr:uid="{722FB6EB-7F13-433C-96D4-08C94CD3ACB5}">
      <text>
        <t>[Threaded comment]
Your version of Excel allows you to read this threaded comment; however, any edits to it will get removed if the file is opened in a newer version of Excel. Learn more: https://go.microsoft.com/fwlink/?linkid=870924
Comment:
    11-AUG-2022: increased credit card rate from 3.5% to 4% to account for Nov 2022 price increase from Stripe.</t>
      </text>
    </comment>
    <comment ref="B25" authorId="0" shapeId="0" xr:uid="{00000000-0006-0000-0300-00000C000000}">
      <text>
        <r>
          <rPr>
            <sz val="8"/>
            <color indexed="8"/>
            <rFont val="Tahoma"/>
            <family val="2"/>
          </rPr>
          <t>Try to get some sponsoring from local industry.</t>
        </r>
      </text>
    </comment>
    <comment ref="B26" authorId="0" shapeId="0" xr:uid="{00000000-0006-0000-0300-00000D000000}">
      <text>
        <r>
          <rPr>
            <b/>
            <sz val="8"/>
            <color indexed="8"/>
            <rFont val="Tahoma"/>
            <family val="2"/>
          </rPr>
          <t xml:space="preserve">CC:
</t>
        </r>
        <r>
          <rPr>
            <sz val="8"/>
            <color indexed="8"/>
            <rFont val="Tahoma"/>
            <family val="2"/>
          </rPr>
          <t>From 2017 on all conferences with LNCS proceedings receive N * 1000 EUR sponsorship from Springer, when they publish N volumes in LNCS.</t>
        </r>
      </text>
    </comment>
    <comment ref="B28" authorId="0" shapeId="0" xr:uid="{00000000-0006-0000-0300-00000E000000}">
      <text>
        <r>
          <rPr>
            <sz val="8"/>
            <color indexed="8"/>
            <rFont val="Tahoma"/>
            <family val="2"/>
          </rPr>
          <t>Typically 10-20% of the attendees register late and pay a late-registration free of 100-150$.</t>
        </r>
      </text>
    </comment>
  </commentList>
</comments>
</file>

<file path=xl/sharedStrings.xml><?xml version="1.0" encoding="utf-8"?>
<sst xmlns="http://schemas.openxmlformats.org/spreadsheetml/2006/main" count="134" uniqueCount="121">
  <si>
    <t>Conference Per-delegate Costs</t>
  </si>
  <si>
    <t>All figures are loosely based on experience, and must be replaced with realistic estimates.</t>
  </si>
  <si>
    <t>(Workshops are separate)</t>
  </si>
  <si>
    <t>Plan</t>
  </si>
  <si>
    <t>Social event cost/delegate</t>
  </si>
  <si>
    <t>Number of lunches</t>
  </si>
  <si>
    <t>Welcome cocktail cost/delegate</t>
  </si>
  <si>
    <t>Number of coffee breaks</t>
  </si>
  <si>
    <t>Rump Session cost/delegate</t>
  </si>
  <si>
    <t>Coffee cost/break/delegate</t>
  </si>
  <si>
    <t>Banquet cost/delegate</t>
  </si>
  <si>
    <t>Crypto Café (CRYPTO only)</t>
  </si>
  <si>
    <t>Lunch cost/day/delegate</t>
  </si>
  <si>
    <t>Delegate pack</t>
  </si>
  <si>
    <t>Welcome Cocktail Party</t>
  </si>
  <si>
    <t>Coffee breaks</t>
  </si>
  <si>
    <t>Variable costs per guest</t>
  </si>
  <si>
    <t>Lunches</t>
  </si>
  <si>
    <t>Variable costs per delegate</t>
  </si>
  <si>
    <t>Rump session</t>
  </si>
  <si>
    <t>Gala Dinner</t>
  </si>
  <si>
    <t>Note: figures in purple are calculated automatically - DON'T EDIT THESE CELLS</t>
  </si>
  <si>
    <t>Social events</t>
  </si>
  <si>
    <t>Delegate packs</t>
  </si>
  <si>
    <t>IACR Fees</t>
  </si>
  <si>
    <t>Credit card/bank fees</t>
  </si>
  <si>
    <t>TOTAL CONF. PER DELEGATE</t>
  </si>
  <si>
    <t>Conference Fixed Costs</t>
  </si>
  <si>
    <t>Conference facility</t>
  </si>
  <si>
    <t>Audio/visual systems</t>
  </si>
  <si>
    <t>Conference support staff</t>
  </si>
  <si>
    <t>Printing</t>
  </si>
  <si>
    <t>Speaker assistance</t>
  </si>
  <si>
    <t>Program Committee</t>
  </si>
  <si>
    <t>Local organising committee</t>
  </si>
  <si>
    <t>Office consumables</t>
  </si>
  <si>
    <t>Board meeting</t>
  </si>
  <si>
    <t>Insurances</t>
  </si>
  <si>
    <t>Internet access</t>
  </si>
  <si>
    <t>Mailing costs</t>
  </si>
  <si>
    <t>Conference transport</t>
  </si>
  <si>
    <t>Student travel stipends</t>
  </si>
  <si>
    <t>Publicity</t>
  </si>
  <si>
    <t>Other charges</t>
  </si>
  <si>
    <t>TOTAL CONF. FIXED COST</t>
  </si>
  <si>
    <t>Workshops and Affiliated Events</t>
  </si>
  <si>
    <t>Workshops extend the main conference and are also sponsored financially by the IACR. Each day is separate in the budget.</t>
  </si>
  <si>
    <t>(Conference cost is separate)</t>
  </si>
  <si>
    <t>Workshops should cover at least their own variable cost; fixed cost can also be shared.</t>
  </si>
  <si>
    <t>Workshop delegates may or may not attend the conference and vice versa.</t>
  </si>
  <si>
    <t>Workshop Fixed Costs</t>
  </si>
  <si>
    <t>Workshop Per-delegate-day Costs</t>
  </si>
  <si>
    <t>Workshops facility</t>
  </si>
  <si>
    <t>Coffee cost/break/workshop-day</t>
  </si>
  <si>
    <t>Workshop coffee breaks per ws-day</t>
  </si>
  <si>
    <t>Lunch cost/day/workshop-day</t>
  </si>
  <si>
    <t>Workshop lunches per ws-day</t>
  </si>
  <si>
    <t>Workshops support staff</t>
  </si>
  <si>
    <t>Other cost/workshop-day</t>
  </si>
  <si>
    <t>Variable cost per delegate-day</t>
  </si>
  <si>
    <t>TOTAL WORKSHOP FIXED</t>
  </si>
  <si>
    <t>TOTAL WS VARIABLE COST</t>
  </si>
  <si>
    <t>Ws-only regular workshop-days</t>
  </si>
  <si>
    <t>Ws-only regular workshop-day fee</t>
  </si>
  <si>
    <t>Some workshop attendees do not attend the conference, and vice versa.</t>
  </si>
  <si>
    <t>Ws-only student workshop-days</t>
  </si>
  <si>
    <t>Ws-only student workshop-day fee</t>
  </si>
  <si>
    <t>Here the total workshop-days are ~ 120% of the conference attendees.</t>
  </si>
  <si>
    <t>Ws+conf. regular workshop-days</t>
  </si>
  <si>
    <t>Ws+conf. regular workshop-day fee</t>
  </si>
  <si>
    <t>Ws+conf. student workshop-days</t>
  </si>
  <si>
    <t>Ws+conf. student workshop-day fee</t>
  </si>
  <si>
    <t>Workshop-days total</t>
  </si>
  <si>
    <t>Workshop late fee (for 15%)</t>
  </si>
  <si>
    <t>All numbers of workshop-days may be changed.</t>
  </si>
  <si>
    <t>Workshop sponsorship</t>
  </si>
  <si>
    <t>Workshop late fees</t>
  </si>
  <si>
    <t>WORKSHOP TOTAL INCOME</t>
  </si>
  <si>
    <t>WORKSHOP TOTAL EXPENSE</t>
  </si>
  <si>
    <t>WORKSHOP SURPLUS/LOSS</t>
  </si>
  <si>
    <t>This is balance does not enter into the summary sheet</t>
  </si>
  <si>
    <t>City/Country:</t>
  </si>
  <si>
    <t>General Chair:</t>
  </si>
  <si>
    <t>Dates:</t>
  </si>
  <si>
    <t>Exchange Rate:</t>
  </si>
  <si>
    <t>Regular attendees</t>
  </si>
  <si>
    <t>Regular fee (without IACR fee)</t>
  </si>
  <si>
    <t>Student attendees (paying)</t>
  </si>
  <si>
    <t>Student fee (without IACR fee)</t>
  </si>
  <si>
    <t>Student speakers (from CR fund)</t>
  </si>
  <si>
    <t>Accompanying person fee</t>
  </si>
  <si>
    <t>Free attendees</t>
  </si>
  <si>
    <t>Late registration surcharge</t>
  </si>
  <si>
    <t>IACR full fee</t>
  </si>
  <si>
    <t>Total attendees</t>
  </si>
  <si>
    <t>IACR student fee</t>
  </si>
  <si>
    <t>Accompanying guests</t>
  </si>
  <si>
    <t>Transaction/credit card rate</t>
  </si>
  <si>
    <t>Total Regular Fee</t>
  </si>
  <si>
    <t>Total Student Fee</t>
  </si>
  <si>
    <t>Income</t>
  </si>
  <si>
    <t>Expenditure</t>
  </si>
  <si>
    <t>Regular registrations</t>
  </si>
  <si>
    <t>Fixed costs</t>
  </si>
  <si>
    <t>Student registrations</t>
  </si>
  <si>
    <t>Per-delegate costs</t>
  </si>
  <si>
    <t>Guests</t>
  </si>
  <si>
    <t>Sponsorship</t>
  </si>
  <si>
    <t>Springer sponsorship</t>
  </si>
  <si>
    <t>IACR subsidy (check w/treasurer)</t>
  </si>
  <si>
    <t>Late registration surcharges</t>
  </si>
  <si>
    <t>TOTAL INCOME</t>
  </si>
  <si>
    <t>TOTAL EXPENDITURE</t>
  </si>
  <si>
    <t>SURPLUS/LOSS CONFERENCE</t>
  </si>
  <si>
    <t>SURPLUS/LOSS WS+CONF</t>
  </si>
  <si>
    <t>EFFECTS OF VARIABLE CONFERENCE ATTENDANCE</t>
  </si>
  <si>
    <t>Additional regular attendees</t>
  </si>
  <si>
    <t>Total Attendees</t>
  </si>
  <si>
    <t>Costs</t>
  </si>
  <si>
    <t>Surplus/Loss</t>
  </si>
  <si>
    <t>IACR Conference Budget Planner (Version 2023.2)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</si>
</sst>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[$$-409]* #,##0.00_ ;_-[$$-409]* \-#,##0.00\ ;_-[$$-409]* \-??_ ;_-@_ "/>
    <numFmt numFmtId="165" formatCode="[$$-409]#,##0_ ;[Red]\-[$$-409]#,##0\ "/>
    <numFmt numFmtId="166" formatCode="_([$$-409]* #,##0.00_);_([$$-409]* \(#,##0.00\);_([$$-409]* \-??_);_(@_)"/>
    <numFmt numFmtId="167" formatCode="_(\$* #,##0.00_);_(\$* \(#,##0.00\);_(\$* \-??_);_(@_)"/>
    <numFmt numFmtId="168" formatCode="[$$-409]#,##0.00"/>
    <numFmt numFmtId="169" formatCode="_(* #,##0.00_);_(* \(#,##0.00\);_(* \-??_);_(@_)"/>
    <numFmt numFmtId="170" formatCode="#,##0.000_);\(#,##0.000\)"/>
  </numFmts>
  <fonts count="10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164" fontId="3" fillId="0" borderId="0" xfId="0" applyNumberFormat="1" applyFont="1"/>
    <xf numFmtId="165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3" fillId="0" borderId="0" xfId="0" applyFont="1"/>
    <xf numFmtId="164" fontId="4" fillId="0" borderId="0" xfId="0" applyNumberFormat="1" applyFont="1"/>
    <xf numFmtId="168" fontId="0" fillId="0" borderId="0" xfId="0" applyNumberFormat="1"/>
    <xf numFmtId="168" fontId="1" fillId="0" borderId="0" xfId="0" applyNumberFormat="1" applyFont="1"/>
    <xf numFmtId="164" fontId="2" fillId="0" borderId="0" xfId="0" applyNumberFormat="1" applyFont="1"/>
    <xf numFmtId="168" fontId="2" fillId="0" borderId="0" xfId="0" applyNumberFormat="1" applyFont="1"/>
    <xf numFmtId="0" fontId="7" fillId="0" borderId="0" xfId="0" applyFont="1"/>
    <xf numFmtId="0" fontId="4" fillId="0" borderId="0" xfId="0" applyFont="1"/>
    <xf numFmtId="168" fontId="4" fillId="0" borderId="0" xfId="0" applyNumberFormat="1" applyFont="1"/>
    <xf numFmtId="164" fontId="8" fillId="0" borderId="0" xfId="0" applyNumberFormat="1" applyFont="1"/>
    <xf numFmtId="167" fontId="4" fillId="0" borderId="0" xfId="0" applyNumberFormat="1" applyFont="1"/>
    <xf numFmtId="168" fontId="0" fillId="0" borderId="0" xfId="0" applyNumberFormat="1" applyAlignment="1">
      <alignment horizontal="center"/>
    </xf>
    <xf numFmtId="167" fontId="0" fillId="0" borderId="0" xfId="0" applyNumberFormat="1"/>
    <xf numFmtId="166" fontId="4" fillId="0" borderId="0" xfId="0" applyNumberFormat="1" applyFont="1"/>
    <xf numFmtId="0" fontId="9" fillId="0" borderId="0" xfId="0" applyFont="1"/>
    <xf numFmtId="169" fontId="0" fillId="0" borderId="0" xfId="0" applyNumberFormat="1"/>
    <xf numFmtId="167" fontId="2" fillId="0" borderId="0" xfId="0" applyNumberFormat="1" applyFon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ian LaMacchia" id="{24A784E6-C7E6-4D18-852E-4FA72B3711E5}" userId="31ef52020953af7f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" dT="2022-08-11T15:28:51.02" personId="{24A784E6-C7E6-4D18-852E-4FA72B3711E5}" id="{722FB6EB-7F13-433C-96D4-08C94CD3ACB5}">
    <text>11-AUG-2022: increased credit card rate from 3.5% to 4% to account for Nov 2022 price increase from Stripe.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zoomScale="120" zoomScaleNormal="120" workbookViewId="0">
      <selection activeCell="B25" sqref="B25"/>
    </sheetView>
  </sheetViews>
  <sheetFormatPr defaultColWidth="8.90625" defaultRowHeight="12.5" x14ac:dyDescent="0.25"/>
  <cols>
    <col min="1" max="1" width="30.54296875" customWidth="1"/>
    <col min="2" max="2" width="14.1796875" customWidth="1"/>
    <col min="3" max="3" width="11.1796875" customWidth="1"/>
    <col min="4" max="4" width="30.54296875" customWidth="1"/>
    <col min="5" max="5" width="9.6328125" customWidth="1"/>
  </cols>
  <sheetData>
    <row r="1" spans="1:5" ht="18" x14ac:dyDescent="0.4">
      <c r="A1" s="1" t="str">
        <f>Summary!A1</f>
        <v>IACR Conference Budget Planner (Version 2023.2)</v>
      </c>
    </row>
    <row r="2" spans="1:5" ht="13" x14ac:dyDescent="0.3">
      <c r="A2" s="2"/>
    </row>
    <row r="3" spans="1:5" ht="13" x14ac:dyDescent="0.3">
      <c r="A3" s="2" t="s">
        <v>0</v>
      </c>
      <c r="D3" t="s">
        <v>1</v>
      </c>
    </row>
    <row r="4" spans="1:5" s="3" customFormat="1" ht="13" x14ac:dyDescent="0.3">
      <c r="A4" s="2" t="s">
        <v>2</v>
      </c>
      <c r="B4"/>
    </row>
    <row r="5" spans="1:5" s="3" customFormat="1" x14ac:dyDescent="0.25">
      <c r="B5" s="3" t="s">
        <v>3</v>
      </c>
    </row>
    <row r="6" spans="1:5" x14ac:dyDescent="0.25">
      <c r="A6" t="s">
        <v>4</v>
      </c>
      <c r="B6" s="4">
        <v>9.9999999999999995E-8</v>
      </c>
      <c r="D6" t="s">
        <v>5</v>
      </c>
      <c r="E6" s="5">
        <v>3</v>
      </c>
    </row>
    <row r="7" spans="1:5" x14ac:dyDescent="0.25">
      <c r="A7" t="s">
        <v>6</v>
      </c>
      <c r="B7" s="4">
        <v>15</v>
      </c>
      <c r="D7" t="s">
        <v>7</v>
      </c>
      <c r="E7" s="5">
        <v>7</v>
      </c>
    </row>
    <row r="8" spans="1:5" x14ac:dyDescent="0.25">
      <c r="A8" t="s">
        <v>8</v>
      </c>
      <c r="B8" s="4">
        <v>25.000000100000001</v>
      </c>
    </row>
    <row r="9" spans="1:5" x14ac:dyDescent="0.25">
      <c r="A9" t="s">
        <v>9</v>
      </c>
      <c r="B9" s="4">
        <v>10</v>
      </c>
    </row>
    <row r="10" spans="1:5" x14ac:dyDescent="0.25">
      <c r="A10" t="s">
        <v>10</v>
      </c>
      <c r="B10" s="4">
        <v>50.000000100000001</v>
      </c>
    </row>
    <row r="11" spans="1:5" x14ac:dyDescent="0.25">
      <c r="A11" t="s">
        <v>11</v>
      </c>
      <c r="B11" s="4">
        <v>8.0000000999999994</v>
      </c>
    </row>
    <row r="12" spans="1:5" x14ac:dyDescent="0.25">
      <c r="A12" t="s">
        <v>12</v>
      </c>
      <c r="B12" s="4">
        <v>30</v>
      </c>
    </row>
    <row r="13" spans="1:5" x14ac:dyDescent="0.25">
      <c r="A13" t="s">
        <v>13</v>
      </c>
      <c r="B13" s="4">
        <v>10.000000099999999</v>
      </c>
    </row>
    <row r="14" spans="1:5" x14ac:dyDescent="0.25">
      <c r="B14" s="4"/>
    </row>
    <row r="16" spans="1:5" ht="13" x14ac:dyDescent="0.3">
      <c r="A16" t="s">
        <v>14</v>
      </c>
      <c r="B16" s="6">
        <f>cocktail_cost*(total+guests)</f>
        <v>5625</v>
      </c>
      <c r="C16" s="7"/>
    </row>
    <row r="17" spans="1:5" x14ac:dyDescent="0.25">
      <c r="A17" t="s">
        <v>15</v>
      </c>
      <c r="B17" s="6">
        <f>num_coffee*coffee_cost*(total)</f>
        <v>25550</v>
      </c>
      <c r="D17" t="s">
        <v>16</v>
      </c>
      <c r="E17" s="8">
        <f>social_cost+cocktail_cost+rump_cost+dinner_cost+cafe_cost</f>
        <v>98.000000400000005</v>
      </c>
    </row>
    <row r="18" spans="1:5" x14ac:dyDescent="0.25">
      <c r="A18" t="s">
        <v>17</v>
      </c>
      <c r="B18" s="6">
        <f>num_lunch*lunch_cost*(total)</f>
        <v>32850</v>
      </c>
      <c r="D18" t="s">
        <v>18</v>
      </c>
      <c r="E18" s="9">
        <f>guest_cost+coffee_cost*num_coffee+lunch_cost*num_lunch+del_pack</f>
        <v>268.0000005</v>
      </c>
    </row>
    <row r="19" spans="1:5" x14ac:dyDescent="0.25">
      <c r="A19" t="s">
        <v>19</v>
      </c>
      <c r="B19" s="6">
        <f>rump_cost*(total+guests)</f>
        <v>9375.0000375</v>
      </c>
    </row>
    <row r="20" spans="1:5" x14ac:dyDescent="0.25">
      <c r="A20" t="s">
        <v>20</v>
      </c>
      <c r="B20" s="6">
        <f>dinner_cost*(total+guests)</f>
        <v>18750.000037500002</v>
      </c>
      <c r="D20" s="10" t="s">
        <v>21</v>
      </c>
    </row>
    <row r="21" spans="1:5" x14ac:dyDescent="0.25">
      <c r="A21" t="s">
        <v>11</v>
      </c>
      <c r="B21" s="6">
        <f>cafe_cost*(total+guests)</f>
        <v>3000.0000375</v>
      </c>
    </row>
    <row r="22" spans="1:5" x14ac:dyDescent="0.25">
      <c r="A22" t="s">
        <v>22</v>
      </c>
      <c r="B22" s="6">
        <f>social_cost*(total+guests)</f>
        <v>3.7499999999999997E-5</v>
      </c>
    </row>
    <row r="23" spans="1:5" x14ac:dyDescent="0.25">
      <c r="A23" t="s">
        <v>23</v>
      </c>
      <c r="B23" s="6">
        <f>del_pack*total</f>
        <v>3650.0000364999996</v>
      </c>
    </row>
    <row r="24" spans="1:5" x14ac:dyDescent="0.25">
      <c r="A24" t="s">
        <v>24</v>
      </c>
      <c r="B24" s="6">
        <f>iacr_full*free+iacr_student*student_funded</f>
        <v>750</v>
      </c>
    </row>
    <row r="25" spans="1:5" x14ac:dyDescent="0.25">
      <c r="A25" t="s">
        <v>25</v>
      </c>
      <c r="B25" s="6">
        <f>tx_rate*(total_regular_income+total_student_income+total_guest_income)</f>
        <v>4674</v>
      </c>
    </row>
    <row r="27" spans="1:5" ht="13" x14ac:dyDescent="0.3">
      <c r="A27" s="2" t="s">
        <v>26</v>
      </c>
      <c r="B27" s="11">
        <f>SUM(B16:B26)</f>
        <v>104224.00018649998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zoomScale="120" zoomScaleNormal="120" workbookViewId="0">
      <selection activeCell="C12" sqref="C12"/>
    </sheetView>
  </sheetViews>
  <sheetFormatPr defaultColWidth="8.90625" defaultRowHeight="12.5" x14ac:dyDescent="0.25"/>
  <cols>
    <col min="1" max="1" width="30.54296875" customWidth="1"/>
    <col min="2" max="2" width="12.6328125" customWidth="1"/>
    <col min="3" max="3" width="8.90625" customWidth="1"/>
    <col min="4" max="4" width="30.54296875" customWidth="1"/>
    <col min="5" max="5" width="12.6328125" style="12" customWidth="1"/>
  </cols>
  <sheetData>
    <row r="1" spans="1:5" s="1" customFormat="1" ht="18" x14ac:dyDescent="0.4">
      <c r="A1" s="1" t="str">
        <f>Summary!A1</f>
        <v>IACR Conference Budget Planner (Version 2023.2)</v>
      </c>
      <c r="E1" s="13"/>
    </row>
    <row r="3" spans="1:5" ht="13" x14ac:dyDescent="0.3">
      <c r="A3" s="2" t="s">
        <v>27</v>
      </c>
      <c r="D3" t="s">
        <v>1</v>
      </c>
    </row>
    <row r="4" spans="1:5" ht="13" x14ac:dyDescent="0.3">
      <c r="A4" s="2" t="s">
        <v>2</v>
      </c>
    </row>
    <row r="5" spans="1:5" ht="13" x14ac:dyDescent="0.3">
      <c r="A5" s="2"/>
      <c r="B5" s="3" t="s">
        <v>3</v>
      </c>
    </row>
    <row r="6" spans="1:5" x14ac:dyDescent="0.25">
      <c r="A6" t="s">
        <v>28</v>
      </c>
      <c r="B6" s="4">
        <v>10000.00001</v>
      </c>
    </row>
    <row r="7" spans="1:5" x14ac:dyDescent="0.25">
      <c r="A7" t="s">
        <v>29</v>
      </c>
      <c r="B7" s="4">
        <v>1500.00001</v>
      </c>
    </row>
    <row r="8" spans="1:5" x14ac:dyDescent="0.25">
      <c r="A8" t="s">
        <v>30</v>
      </c>
      <c r="B8" s="4">
        <v>1500.00001</v>
      </c>
      <c r="E8" s="4"/>
    </row>
    <row r="9" spans="1:5" x14ac:dyDescent="0.25">
      <c r="A9" t="s">
        <v>31</v>
      </c>
      <c r="B9" s="4">
        <v>200.00001</v>
      </c>
      <c r="E9" s="4"/>
    </row>
    <row r="10" spans="1:5" x14ac:dyDescent="0.25">
      <c r="A10" t="s">
        <v>32</v>
      </c>
      <c r="B10" s="4">
        <v>3000.0000100000002</v>
      </c>
      <c r="E10" s="4"/>
    </row>
    <row r="11" spans="1:5" x14ac:dyDescent="0.25">
      <c r="A11" t="s">
        <v>33</v>
      </c>
      <c r="B11" s="4">
        <v>0</v>
      </c>
      <c r="E11" s="4"/>
    </row>
    <row r="12" spans="1:5" x14ac:dyDescent="0.25">
      <c r="A12" t="s">
        <v>34</v>
      </c>
      <c r="B12" s="4">
        <v>5000</v>
      </c>
      <c r="E12" s="4"/>
    </row>
    <row r="13" spans="1:5" x14ac:dyDescent="0.25">
      <c r="A13" t="s">
        <v>35</v>
      </c>
      <c r="B13" s="4">
        <v>200.00001</v>
      </c>
      <c r="E13" s="4"/>
    </row>
    <row r="14" spans="1:5" x14ac:dyDescent="0.25">
      <c r="A14" t="s">
        <v>36</v>
      </c>
      <c r="B14" s="4">
        <v>1000.00001</v>
      </c>
      <c r="E14" s="4"/>
    </row>
    <row r="15" spans="1:5" x14ac:dyDescent="0.25">
      <c r="A15" t="s">
        <v>37</v>
      </c>
      <c r="B15" s="4">
        <v>2000.00001</v>
      </c>
      <c r="E15" s="4"/>
    </row>
    <row r="16" spans="1:5" x14ac:dyDescent="0.25">
      <c r="A16" t="s">
        <v>38</v>
      </c>
      <c r="B16" s="4">
        <v>3000.0000100000002</v>
      </c>
      <c r="E16" s="4"/>
    </row>
    <row r="17" spans="1:5" x14ac:dyDescent="0.25">
      <c r="A17" t="s">
        <v>39</v>
      </c>
      <c r="B17" s="4">
        <v>50.000010000000003</v>
      </c>
      <c r="E17" s="4"/>
    </row>
    <row r="18" spans="1:5" x14ac:dyDescent="0.25">
      <c r="A18" t="s">
        <v>40</v>
      </c>
      <c r="B18" s="4">
        <v>500.00000999999997</v>
      </c>
      <c r="E18" s="4"/>
    </row>
    <row r="19" spans="1:5" x14ac:dyDescent="0.25">
      <c r="A19" t="s">
        <v>41</v>
      </c>
      <c r="B19" s="4">
        <v>5000.0000099999997</v>
      </c>
      <c r="E19" s="4"/>
    </row>
    <row r="20" spans="1:5" x14ac:dyDescent="0.25">
      <c r="A20" t="s">
        <v>42</v>
      </c>
      <c r="B20" s="4">
        <v>200.00001</v>
      </c>
      <c r="E20" s="4"/>
    </row>
    <row r="21" spans="1:5" x14ac:dyDescent="0.25">
      <c r="A21" t="s">
        <v>43</v>
      </c>
      <c r="B21" s="4">
        <v>500.00000999999997</v>
      </c>
      <c r="E21" s="4"/>
    </row>
    <row r="22" spans="1:5" x14ac:dyDescent="0.25">
      <c r="E22" s="4"/>
    </row>
    <row r="23" spans="1:5" ht="13" x14ac:dyDescent="0.3">
      <c r="A23" s="2" t="s">
        <v>44</v>
      </c>
      <c r="B23" s="11">
        <f>SUM(B6:B22)</f>
        <v>33650.000140000004</v>
      </c>
      <c r="D23" s="2"/>
      <c r="E23" s="14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zoomScale="120" zoomScaleNormal="120" workbookViewId="0">
      <selection activeCell="B29" sqref="B29"/>
    </sheetView>
  </sheetViews>
  <sheetFormatPr defaultColWidth="8.90625" defaultRowHeight="12.5" x14ac:dyDescent="0.25"/>
  <cols>
    <col min="1" max="1" width="30.54296875" customWidth="1"/>
    <col min="2" max="2" width="12.6328125" customWidth="1"/>
    <col min="3" max="3" width="8.90625" customWidth="1"/>
    <col min="4" max="4" width="30.54296875" customWidth="1"/>
    <col min="5" max="5" width="12.6328125" style="12" customWidth="1"/>
    <col min="6" max="6" width="8.90625" customWidth="1"/>
    <col min="7" max="7" width="30.54296875" customWidth="1"/>
  </cols>
  <sheetData>
    <row r="1" spans="1:8" s="1" customFormat="1" ht="18" x14ac:dyDescent="0.4">
      <c r="A1" s="1" t="str">
        <f>Summary!A1</f>
        <v>IACR Conference Budget Planner (Version 2023.2)</v>
      </c>
      <c r="E1" s="13"/>
    </row>
    <row r="3" spans="1:8" ht="13" x14ac:dyDescent="0.3">
      <c r="A3" s="2" t="s">
        <v>45</v>
      </c>
      <c r="D3" s="2" t="s">
        <v>46</v>
      </c>
    </row>
    <row r="4" spans="1:8" ht="13" x14ac:dyDescent="0.3">
      <c r="A4" s="2" t="s">
        <v>47</v>
      </c>
      <c r="D4" t="s">
        <v>48</v>
      </c>
    </row>
    <row r="5" spans="1:8" ht="13" x14ac:dyDescent="0.3">
      <c r="A5" s="2"/>
      <c r="D5" t="s">
        <v>49</v>
      </c>
    </row>
    <row r="7" spans="1:8" s="2" customFormat="1" ht="13" x14ac:dyDescent="0.3">
      <c r="A7" s="2" t="s">
        <v>50</v>
      </c>
      <c r="D7" s="2" t="s">
        <v>51</v>
      </c>
      <c r="E7" s="15"/>
    </row>
    <row r="8" spans="1:8" ht="13" x14ac:dyDescent="0.3">
      <c r="A8" s="2"/>
      <c r="B8" s="3" t="s">
        <v>3</v>
      </c>
    </row>
    <row r="9" spans="1:8" x14ac:dyDescent="0.25">
      <c r="A9" t="s">
        <v>52</v>
      </c>
      <c r="B9" s="4">
        <v>6000</v>
      </c>
      <c r="D9" t="s">
        <v>53</v>
      </c>
      <c r="E9" s="4">
        <v>10</v>
      </c>
      <c r="G9" t="s">
        <v>54</v>
      </c>
      <c r="H9">
        <v>2</v>
      </c>
    </row>
    <row r="10" spans="1:8" x14ac:dyDescent="0.25">
      <c r="A10" t="s">
        <v>29</v>
      </c>
      <c r="B10" s="4">
        <v>1000</v>
      </c>
      <c r="D10" t="s">
        <v>55</v>
      </c>
      <c r="E10" s="4">
        <v>30</v>
      </c>
      <c r="G10" t="s">
        <v>56</v>
      </c>
      <c r="H10">
        <v>1</v>
      </c>
    </row>
    <row r="11" spans="1:8" x14ac:dyDescent="0.25">
      <c r="A11" t="s">
        <v>57</v>
      </c>
      <c r="B11" s="4">
        <v>1000</v>
      </c>
      <c r="D11" t="s">
        <v>58</v>
      </c>
      <c r="E11" s="4">
        <v>5</v>
      </c>
    </row>
    <row r="12" spans="1:8" x14ac:dyDescent="0.25">
      <c r="A12" t="s">
        <v>31</v>
      </c>
      <c r="B12" s="4">
        <v>200.00001</v>
      </c>
      <c r="E12" s="4"/>
    </row>
    <row r="13" spans="1:8" x14ac:dyDescent="0.25">
      <c r="A13" t="s">
        <v>38</v>
      </c>
      <c r="B13" s="4">
        <v>500</v>
      </c>
      <c r="E13" s="4"/>
    </row>
    <row r="14" spans="1:8" ht="13" x14ac:dyDescent="0.3">
      <c r="A14" t="s">
        <v>43</v>
      </c>
      <c r="B14" s="4">
        <v>500.00000999999997</v>
      </c>
      <c r="D14" t="s">
        <v>59</v>
      </c>
      <c r="E14" s="11">
        <f>SUM(ws_num_coffee*E9+ws_num_lunch*E10+E11+E12)</f>
        <v>55</v>
      </c>
    </row>
    <row r="15" spans="1:8" x14ac:dyDescent="0.25">
      <c r="E15" s="4"/>
    </row>
    <row r="16" spans="1:8" ht="13" x14ac:dyDescent="0.3">
      <c r="A16" s="2" t="s">
        <v>60</v>
      </c>
      <c r="B16" s="11">
        <f>SUM(B9:B15)</f>
        <v>9200.0000199999995</v>
      </c>
      <c r="D16" s="2" t="s">
        <v>61</v>
      </c>
      <c r="E16" s="11">
        <f>ws_total_number*ws_variable</f>
        <v>23100</v>
      </c>
    </row>
    <row r="19" spans="1:7" x14ac:dyDescent="0.25">
      <c r="A19" t="s">
        <v>62</v>
      </c>
      <c r="B19" s="16">
        <v>150</v>
      </c>
      <c r="D19" t="s">
        <v>63</v>
      </c>
      <c r="E19" s="4">
        <v>100</v>
      </c>
      <c r="G19" t="s">
        <v>64</v>
      </c>
    </row>
    <row r="20" spans="1:7" x14ac:dyDescent="0.25">
      <c r="A20" t="s">
        <v>65</v>
      </c>
      <c r="B20" s="16">
        <v>60</v>
      </c>
      <c r="D20" t="s">
        <v>66</v>
      </c>
      <c r="E20" s="4">
        <v>100</v>
      </c>
      <c r="G20" t="s">
        <v>67</v>
      </c>
    </row>
    <row r="21" spans="1:7" x14ac:dyDescent="0.25">
      <c r="A21" t="s">
        <v>68</v>
      </c>
      <c r="B21" s="16">
        <v>150</v>
      </c>
      <c r="D21" t="s">
        <v>69</v>
      </c>
      <c r="E21" s="4">
        <v>50</v>
      </c>
    </row>
    <row r="22" spans="1:7" x14ac:dyDescent="0.25">
      <c r="A22" t="s">
        <v>70</v>
      </c>
      <c r="B22" s="16">
        <v>60</v>
      </c>
      <c r="D22" t="s">
        <v>71</v>
      </c>
      <c r="E22" s="4">
        <v>50</v>
      </c>
    </row>
    <row r="23" spans="1:7" x14ac:dyDescent="0.25">
      <c r="B23" s="10"/>
      <c r="E23"/>
    </row>
    <row r="24" spans="1:7" x14ac:dyDescent="0.25">
      <c r="B24" s="10"/>
    </row>
    <row r="25" spans="1:7" ht="13" x14ac:dyDescent="0.3">
      <c r="A25" s="2" t="s">
        <v>72</v>
      </c>
      <c r="B25" s="17">
        <f>ws_only_regular+ws_only_student+ws_conf_regular+ws_conf_student</f>
        <v>420</v>
      </c>
      <c r="D25" t="s">
        <v>73</v>
      </c>
      <c r="E25" s="4">
        <v>100</v>
      </c>
      <c r="G25" t="s">
        <v>74</v>
      </c>
    </row>
    <row r="28" spans="1:7" x14ac:dyDescent="0.25">
      <c r="A28" t="s">
        <v>75</v>
      </c>
      <c r="B28" s="4">
        <v>2000</v>
      </c>
    </row>
    <row r="29" spans="1:7" x14ac:dyDescent="0.25">
      <c r="A29" t="s">
        <v>76</v>
      </c>
      <c r="B29" s="6">
        <f>ws_total*0.15*ws_late</f>
        <v>6300</v>
      </c>
    </row>
    <row r="31" spans="1:7" ht="13" x14ac:dyDescent="0.3">
      <c r="A31" s="2" t="s">
        <v>77</v>
      </c>
      <c r="B31" s="11">
        <f>ws_sponsorship+((1-tx_rate)*(ws_late_total+ws_only_regular*ws_only_regular_fee+ws_only_student*ws_only_student_fee+ws_conf_regular*ws_conf_regular_fee+ws_conf_student*ws_conf_student_fee))</f>
        <v>38288</v>
      </c>
      <c r="C31" s="2"/>
      <c r="D31" s="2" t="s">
        <v>78</v>
      </c>
      <c r="E31" s="18">
        <f>ws_total_fixed+ws_total_variable</f>
        <v>32300.000019999999</v>
      </c>
    </row>
    <row r="33" spans="1:4" ht="13" x14ac:dyDescent="0.3">
      <c r="A33" s="2" t="s">
        <v>79</v>
      </c>
      <c r="B33" s="11">
        <f>ws_total_income-ws_total_expense</f>
        <v>5987.9999800000005</v>
      </c>
      <c r="D33" t="s">
        <v>80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topLeftCell="A3" zoomScale="120" zoomScaleNormal="120" workbookViewId="0">
      <selection activeCell="B32" sqref="B32"/>
    </sheetView>
  </sheetViews>
  <sheetFormatPr defaultColWidth="8.90625" defaultRowHeight="12.5" x14ac:dyDescent="0.25"/>
  <cols>
    <col min="1" max="1" width="30.54296875" customWidth="1"/>
    <col min="2" max="2" width="13.7265625" customWidth="1"/>
    <col min="3" max="3" width="12.90625" customWidth="1"/>
    <col min="4" max="4" width="30.54296875" customWidth="1"/>
    <col min="5" max="5" width="13.453125" customWidth="1"/>
    <col min="6" max="6" width="12" customWidth="1"/>
    <col min="7" max="7" width="12.7265625" customWidth="1"/>
    <col min="8" max="8" width="12.26953125" customWidth="1"/>
  </cols>
  <sheetData>
    <row r="1" spans="1:9" ht="18" x14ac:dyDescent="0.4">
      <c r="A1" s="1" t="s">
        <v>120</v>
      </c>
    </row>
    <row r="2" spans="1:9" ht="13" x14ac:dyDescent="0.3">
      <c r="A2" s="2"/>
    </row>
    <row r="3" spans="1:9" ht="13" x14ac:dyDescent="0.3">
      <c r="A3" s="2" t="s">
        <v>81</v>
      </c>
    </row>
    <row r="4" spans="1:9" ht="13" x14ac:dyDescent="0.3">
      <c r="A4" s="2" t="s">
        <v>82</v>
      </c>
    </row>
    <row r="5" spans="1:9" ht="13" x14ac:dyDescent="0.3">
      <c r="A5" s="2" t="s">
        <v>83</v>
      </c>
    </row>
    <row r="6" spans="1:9" ht="13" x14ac:dyDescent="0.3">
      <c r="A6" s="2" t="s">
        <v>84</v>
      </c>
      <c r="B6">
        <v>1</v>
      </c>
    </row>
    <row r="8" spans="1:9" ht="13" x14ac:dyDescent="0.3">
      <c r="A8" t="s">
        <v>85</v>
      </c>
      <c r="B8">
        <v>240</v>
      </c>
      <c r="D8" s="2" t="s">
        <v>86</v>
      </c>
      <c r="E8" s="19">
        <v>400</v>
      </c>
    </row>
    <row r="9" spans="1:9" ht="13" x14ac:dyDescent="0.3">
      <c r="A9" t="s">
        <v>87</v>
      </c>
      <c r="B9">
        <v>100</v>
      </c>
      <c r="D9" s="2" t="s">
        <v>88</v>
      </c>
      <c r="E9" s="19">
        <f>reg_fee/2</f>
        <v>200</v>
      </c>
    </row>
    <row r="10" spans="1:9" x14ac:dyDescent="0.25">
      <c r="A10" t="s">
        <v>89</v>
      </c>
      <c r="B10">
        <v>20</v>
      </c>
      <c r="D10" t="s">
        <v>90</v>
      </c>
      <c r="E10" s="4">
        <v>85</v>
      </c>
    </row>
    <row r="11" spans="1:9" x14ac:dyDescent="0.25">
      <c r="A11" t="s">
        <v>91</v>
      </c>
      <c r="B11">
        <v>5</v>
      </c>
      <c r="D11" t="s">
        <v>92</v>
      </c>
      <c r="E11" s="4">
        <v>100</v>
      </c>
    </row>
    <row r="12" spans="1:9" x14ac:dyDescent="0.25">
      <c r="D12" t="s">
        <v>93</v>
      </c>
      <c r="E12" s="4">
        <v>50</v>
      </c>
    </row>
    <row r="13" spans="1:9" ht="13" x14ac:dyDescent="0.3">
      <c r="A13" s="2" t="s">
        <v>94</v>
      </c>
      <c r="B13" s="17">
        <f>SUM(B8:B11)</f>
        <v>365</v>
      </c>
      <c r="D13" t="s">
        <v>95</v>
      </c>
      <c r="E13" s="4">
        <f>iacr_full/2</f>
        <v>25</v>
      </c>
    </row>
    <row r="14" spans="1:9" ht="13" x14ac:dyDescent="0.3">
      <c r="A14" t="s">
        <v>96</v>
      </c>
      <c r="B14">
        <v>10</v>
      </c>
      <c r="D14" t="s">
        <v>97</v>
      </c>
      <c r="E14" s="27">
        <v>0.04</v>
      </c>
      <c r="G14" s="2"/>
      <c r="I14" s="20"/>
    </row>
    <row r="15" spans="1:9" ht="13" x14ac:dyDescent="0.3">
      <c r="E15" s="4"/>
      <c r="G15" s="2"/>
      <c r="I15" s="20"/>
    </row>
    <row r="16" spans="1:9" ht="13" x14ac:dyDescent="0.3">
      <c r="D16" s="2" t="s">
        <v>98</v>
      </c>
      <c r="E16" s="20">
        <f>reg_fee+iacr_full</f>
        <v>450</v>
      </c>
    </row>
    <row r="17" spans="1:5" ht="13" x14ac:dyDescent="0.3">
      <c r="D17" s="2" t="s">
        <v>99</v>
      </c>
      <c r="E17" s="20">
        <f>stu_fee+iacr_student</f>
        <v>225</v>
      </c>
    </row>
    <row r="20" spans="1:5" ht="13" x14ac:dyDescent="0.3">
      <c r="A20" s="2" t="s">
        <v>100</v>
      </c>
      <c r="B20" s="21" t="s">
        <v>3</v>
      </c>
      <c r="D20" s="2" t="s">
        <v>101</v>
      </c>
      <c r="E20" s="21" t="s">
        <v>3</v>
      </c>
    </row>
    <row r="21" spans="1:5" x14ac:dyDescent="0.25">
      <c r="A21" t="s">
        <v>102</v>
      </c>
      <c r="B21" s="6">
        <f>regular*reg_fee</f>
        <v>96000</v>
      </c>
      <c r="D21" t="s">
        <v>103</v>
      </c>
      <c r="E21" s="9">
        <f>total_fixed</f>
        <v>33650.000140000004</v>
      </c>
    </row>
    <row r="22" spans="1:5" x14ac:dyDescent="0.25">
      <c r="A22" t="s">
        <v>104</v>
      </c>
      <c r="B22" s="6">
        <f>student*stu_fee</f>
        <v>20000</v>
      </c>
      <c r="D22" t="s">
        <v>105</v>
      </c>
      <c r="E22" s="9">
        <f>total_per_delegate</f>
        <v>104224.00018649998</v>
      </c>
    </row>
    <row r="23" spans="1:5" x14ac:dyDescent="0.25">
      <c r="A23" t="s">
        <v>106</v>
      </c>
      <c r="B23" s="6">
        <f>guests*accomp_fee</f>
        <v>850</v>
      </c>
      <c r="E23" s="22"/>
    </row>
    <row r="24" spans="1:5" x14ac:dyDescent="0.25">
      <c r="A24" t="s">
        <v>89</v>
      </c>
      <c r="B24" s="6">
        <f>student_funded*(stu_fee+iacr_student)</f>
        <v>4500</v>
      </c>
      <c r="E24" s="22"/>
    </row>
    <row r="25" spans="1:5" x14ac:dyDescent="0.25">
      <c r="A25" t="s">
        <v>107</v>
      </c>
      <c r="B25" s="4">
        <v>6000</v>
      </c>
      <c r="E25" s="22"/>
    </row>
    <row r="26" spans="1:5" x14ac:dyDescent="0.25">
      <c r="A26" t="s">
        <v>108</v>
      </c>
      <c r="B26" s="4">
        <v>2200</v>
      </c>
      <c r="E26" s="22"/>
    </row>
    <row r="27" spans="1:5" x14ac:dyDescent="0.25">
      <c r="A27" t="s">
        <v>109</v>
      </c>
      <c r="B27" s="4">
        <v>0</v>
      </c>
      <c r="E27" s="22"/>
    </row>
    <row r="28" spans="1:5" x14ac:dyDescent="0.25">
      <c r="A28" t="s">
        <v>110</v>
      </c>
      <c r="B28" s="6">
        <f>0.15*total*late_extra</f>
        <v>5475</v>
      </c>
      <c r="E28" s="22"/>
    </row>
    <row r="29" spans="1:5" x14ac:dyDescent="0.25">
      <c r="E29" s="22"/>
    </row>
    <row r="30" spans="1:5" ht="13" x14ac:dyDescent="0.3">
      <c r="A30" s="2" t="s">
        <v>111</v>
      </c>
      <c r="B30" s="11">
        <f>SUM(B21:B29)</f>
        <v>135025</v>
      </c>
      <c r="D30" s="2" t="s">
        <v>112</v>
      </c>
      <c r="E30" s="20">
        <f>SUM(E21:E29)</f>
        <v>137874.00032649998</v>
      </c>
    </row>
    <row r="32" spans="1:5" ht="13" x14ac:dyDescent="0.3">
      <c r="A32" s="2" t="s">
        <v>113</v>
      </c>
      <c r="B32" s="23">
        <f>total_income-total_expense</f>
        <v>-2849.0003264999832</v>
      </c>
      <c r="D32" s="24" t="s">
        <v>114</v>
      </c>
      <c r="E32" s="11">
        <f>total_income-total_expense+ws_balance</f>
        <v>3138.9996535000173</v>
      </c>
    </row>
    <row r="33" spans="1:8" ht="13" x14ac:dyDescent="0.3">
      <c r="A33" s="2"/>
      <c r="B33" s="23"/>
      <c r="D33" s="2"/>
      <c r="E33" s="11"/>
    </row>
    <row r="35" spans="1:8" ht="13" x14ac:dyDescent="0.3">
      <c r="A35" s="2" t="s">
        <v>115</v>
      </c>
    </row>
    <row r="36" spans="1:8" x14ac:dyDescent="0.25">
      <c r="A36" t="s">
        <v>116</v>
      </c>
      <c r="B36">
        <v>-75</v>
      </c>
      <c r="C36">
        <v>-50</v>
      </c>
      <c r="D36">
        <v>-25</v>
      </c>
      <c r="E36">
        <v>0</v>
      </c>
      <c r="F36">
        <v>25</v>
      </c>
      <c r="G36">
        <v>50</v>
      </c>
      <c r="H36">
        <v>75</v>
      </c>
    </row>
    <row r="37" spans="1:8" ht="13" x14ac:dyDescent="0.3">
      <c r="A37" s="2" t="s">
        <v>117</v>
      </c>
      <c r="B37" s="2">
        <f t="shared" ref="B37:H37" si="0">total+B36</f>
        <v>290</v>
      </c>
      <c r="C37" s="2">
        <f t="shared" si="0"/>
        <v>315</v>
      </c>
      <c r="D37" s="2">
        <f t="shared" si="0"/>
        <v>340</v>
      </c>
      <c r="E37" s="2">
        <f t="shared" si="0"/>
        <v>365</v>
      </c>
      <c r="F37" s="2">
        <f t="shared" si="0"/>
        <v>390</v>
      </c>
      <c r="G37" s="2">
        <f t="shared" si="0"/>
        <v>415</v>
      </c>
      <c r="H37" s="2">
        <f t="shared" si="0"/>
        <v>440</v>
      </c>
    </row>
    <row r="38" spans="1:8" ht="13" x14ac:dyDescent="0.3">
      <c r="A38" s="2" t="s">
        <v>100</v>
      </c>
      <c r="B38" s="22">
        <f t="shared" ref="B38:H38" si="1">total_income+B36*reg_fee</f>
        <v>105025</v>
      </c>
      <c r="C38" s="22">
        <f t="shared" si="1"/>
        <v>115025</v>
      </c>
      <c r="D38" s="22">
        <f t="shared" si="1"/>
        <v>125025</v>
      </c>
      <c r="E38" s="22">
        <f t="shared" si="1"/>
        <v>135025</v>
      </c>
      <c r="F38" s="22">
        <f t="shared" si="1"/>
        <v>145025</v>
      </c>
      <c r="G38" s="22">
        <f t="shared" si="1"/>
        <v>155025</v>
      </c>
      <c r="H38" s="22">
        <f t="shared" si="1"/>
        <v>165025</v>
      </c>
    </row>
    <row r="39" spans="1:8" ht="13" x14ac:dyDescent="0.3">
      <c r="A39" s="2" t="s">
        <v>118</v>
      </c>
      <c r="B39" s="25">
        <f>(delegate_cost+(reg_fee+iacr_full)*tx_rate)*B36+E30</f>
        <v>116424.00028899999</v>
      </c>
      <c r="C39" s="22">
        <f>(delegate_cost+(reg_fee+iacr_full)*tx_rate)*C36+E30</f>
        <v>123574.00030149998</v>
      </c>
      <c r="D39" s="22">
        <f>delegate_cost*D36+E30+D36*(reg_fee+iacr_full)*tx_rate</f>
        <v>130724.00031399998</v>
      </c>
      <c r="E39" s="22">
        <f>(delegate_cost+(reg_fee+iacr_full)*tx_rate)*E36+E30</f>
        <v>137874.00032649998</v>
      </c>
      <c r="F39" s="22">
        <f>(delegate_cost+(reg_fee+iacr_full)*tx_rate)*F36+E30</f>
        <v>145024.00033899999</v>
      </c>
      <c r="G39" s="22">
        <f>(delegate_cost+(reg_fee+iacr_full)*tx_rate)*G36+E30</f>
        <v>152174.00035149997</v>
      </c>
      <c r="H39" s="22">
        <f>(delegate_cost+(reg_fee+iacr_full)*tx_rate)*H36+E30</f>
        <v>159324.00036399998</v>
      </c>
    </row>
    <row r="40" spans="1:8" ht="13" x14ac:dyDescent="0.3">
      <c r="A40" s="2" t="s">
        <v>119</v>
      </c>
      <c r="B40" s="26">
        <f t="shared" ref="B40:H40" si="2">B38-B39</f>
        <v>-11399.000288999989</v>
      </c>
      <c r="C40" s="26">
        <f t="shared" si="2"/>
        <v>-8549.000301499982</v>
      </c>
      <c r="D40" s="26">
        <f t="shared" si="2"/>
        <v>-5699.0003139999753</v>
      </c>
      <c r="E40" s="26">
        <f t="shared" si="2"/>
        <v>-2849.0003264999832</v>
      </c>
      <c r="F40" s="26">
        <f t="shared" si="2"/>
        <v>0.99966100000892766</v>
      </c>
      <c r="G40" s="26">
        <f t="shared" si="2"/>
        <v>2850.9996485000302</v>
      </c>
      <c r="H40" s="26">
        <f t="shared" si="2"/>
        <v>5700.9996360000223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landscape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62</vt:i4>
      </vt:variant>
    </vt:vector>
  </HeadingPairs>
  <TitlesOfParts>
    <vt:vector size="66" baseType="lpstr">
      <vt:lpstr>Conference per delegate</vt:lpstr>
      <vt:lpstr>Conference fixed</vt:lpstr>
      <vt:lpstr>Workshops</vt:lpstr>
      <vt:lpstr>Summary</vt:lpstr>
      <vt:lpstr>accomp_fee</vt:lpstr>
      <vt:lpstr>cafe_cost</vt:lpstr>
      <vt:lpstr>cocktail_cost</vt:lpstr>
      <vt:lpstr>coffee_cost</vt:lpstr>
      <vt:lpstr>currencyrate</vt:lpstr>
      <vt:lpstr>del_pack</vt:lpstr>
      <vt:lpstr>delegate_cost</vt:lpstr>
      <vt:lpstr>dinner_cost</vt:lpstr>
      <vt:lpstr>free</vt:lpstr>
      <vt:lpstr>guest_cost</vt:lpstr>
      <vt:lpstr>guests</vt:lpstr>
      <vt:lpstr>iacr_fee</vt:lpstr>
      <vt:lpstr>iacr_full</vt:lpstr>
      <vt:lpstr>iacr_student</vt:lpstr>
      <vt:lpstr>late_extra</vt:lpstr>
      <vt:lpstr>late_extra_fee</vt:lpstr>
      <vt:lpstr>lunch_cost</vt:lpstr>
      <vt:lpstr>num_coffee</vt:lpstr>
      <vt:lpstr>num_lunch</vt:lpstr>
      <vt:lpstr>reg_fee</vt:lpstr>
      <vt:lpstr>regular</vt:lpstr>
      <vt:lpstr>rump_cost</vt:lpstr>
      <vt:lpstr>secretariat_charge</vt:lpstr>
      <vt:lpstr>social_cost</vt:lpstr>
      <vt:lpstr>stu_fee</vt:lpstr>
      <vt:lpstr>student</vt:lpstr>
      <vt:lpstr>student_funded</vt:lpstr>
      <vt:lpstr>total</vt:lpstr>
      <vt:lpstr>total_expense</vt:lpstr>
      <vt:lpstr>Workshops!total_fixed</vt:lpstr>
      <vt:lpstr>total_fixed</vt:lpstr>
      <vt:lpstr>total_guest_income</vt:lpstr>
      <vt:lpstr>total_income</vt:lpstr>
      <vt:lpstr>total_per_delegate</vt:lpstr>
      <vt:lpstr>total_regular_income</vt:lpstr>
      <vt:lpstr>total_student_income</vt:lpstr>
      <vt:lpstr>tx_rate</vt:lpstr>
      <vt:lpstr>ws_balance</vt:lpstr>
      <vt:lpstr>ws_conf_regular</vt:lpstr>
      <vt:lpstr>ws_conf_regular_fee</vt:lpstr>
      <vt:lpstr>ws_conf_student</vt:lpstr>
      <vt:lpstr>ws_conf_student_fee</vt:lpstr>
      <vt:lpstr>ws_late</vt:lpstr>
      <vt:lpstr>ws_late_total</vt:lpstr>
      <vt:lpstr>ws_num_coffee</vt:lpstr>
      <vt:lpstr>ws_num_lunch</vt:lpstr>
      <vt:lpstr>ws_only_regular</vt:lpstr>
      <vt:lpstr>ws_only_regular_fee</vt:lpstr>
      <vt:lpstr>ws_only_student</vt:lpstr>
      <vt:lpstr>ws_only_student_fee</vt:lpstr>
      <vt:lpstr>ws_regular</vt:lpstr>
      <vt:lpstr>ws_regular_fee</vt:lpstr>
      <vt:lpstr>ws_sponsorship</vt:lpstr>
      <vt:lpstr>ws_student</vt:lpstr>
      <vt:lpstr>ws_student_fee</vt:lpstr>
      <vt:lpstr>ws_total</vt:lpstr>
      <vt:lpstr>ws_total_expense</vt:lpstr>
      <vt:lpstr>ws_total_fixed</vt:lpstr>
      <vt:lpstr>ws_total_income</vt:lpstr>
      <vt:lpstr>ws_total_number</vt:lpstr>
      <vt:lpstr>ws_total_variable</vt:lpstr>
      <vt:lpstr>ws_variable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Brian LaMacchia</cp:lastModifiedBy>
  <dcterms:created xsi:type="dcterms:W3CDTF">2020-02-03T22:39:56Z</dcterms:created>
  <dcterms:modified xsi:type="dcterms:W3CDTF">2023-09-21T17:39:55Z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bal@microsoft.com</vt:lpwstr>
  </property>
  <property fmtid="{D5CDD505-2E9C-101B-9397-08002B2CF9AE}" pid="5" name="MSIP_Label_f42aa342-8706-4288-bd11-ebb85995028c_SetDate">
    <vt:lpwstr>2020-02-03T22:39:56.4275446Z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ActionId">
    <vt:lpwstr>0a7f830b-0a95-4a30-aff6-4770e0d832a9</vt:lpwstr>
  </property>
  <property fmtid="{D5CDD505-2E9C-101B-9397-08002B2CF9AE}" pid="9" name="MSIP_Label_f42aa342-8706-4288-bd11-ebb85995028c_Extended_MSFT_Method">
    <vt:lpwstr>Automatic</vt:lpwstr>
  </property>
  <property fmtid="{D5CDD505-2E9C-101B-9397-08002B2CF9AE}" pid="10" name="Sensitivity">
    <vt:lpwstr>General</vt:lpwstr>
  </property>
</Properties>
</file>